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ozpočet - vybrané sloupce" sheetId="1" r:id="rId1"/>
    <sheet name="Stavební rozpočet - součet" sheetId="2" r:id="rId2"/>
  </sheets>
  <definedNames/>
  <calcPr fullCalcOnLoad="1"/>
</workbook>
</file>

<file path=xl/sharedStrings.xml><?xml version="1.0" encoding="utf-8"?>
<sst xmlns="http://schemas.openxmlformats.org/spreadsheetml/2006/main" count="249" uniqueCount="146">
  <si>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</si>
  <si>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</si>
  <si>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</si>
  <si>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</si>
  <si>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</si>
  <si>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</si>
  <si>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</si>
  <si>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</si>
  <si>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</si>
  <si>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</si>
  <si>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</si>
  <si>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</si>
  <si>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</si>
  <si>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</si>
  <si>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</si>
  <si>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</si>
  <si>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</si>
  <si>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</si>
  <si>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</si>
  <si>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</si>
  <si>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</si>
  <si>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</si>
  <si>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</si>
  <si>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</si>
  <si>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</si>
  <si>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</si>
  <si>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</si>
  <si>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</si>
  <si>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</si>
  <si>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</si>
  <si>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</si>
  <si>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</si>
  <si>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</si>
  <si>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</si>
  <si>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</si>
  <si>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Kód</t>
  </si>
  <si>
    <t>41</t>
  </si>
  <si>
    <t>416022121R00</t>
  </si>
  <si>
    <t>411014VD</t>
  </si>
  <si>
    <t>61</t>
  </si>
  <si>
    <t>612421231R00</t>
  </si>
  <si>
    <t>6210004VD</t>
  </si>
  <si>
    <t>766</t>
  </si>
  <si>
    <t>766661112R00</t>
  </si>
  <si>
    <t>766661122R00</t>
  </si>
  <si>
    <t>766661132R00</t>
  </si>
  <si>
    <t>766661142R00</t>
  </si>
  <si>
    <t>766661351R00</t>
  </si>
  <si>
    <t>766670021R00</t>
  </si>
  <si>
    <t>783991920R00</t>
  </si>
  <si>
    <t>767</t>
  </si>
  <si>
    <t>787100802R00</t>
  </si>
  <si>
    <t>767112812R00</t>
  </si>
  <si>
    <t>979981101R00</t>
  </si>
  <si>
    <t>781</t>
  </si>
  <si>
    <t>781003VD</t>
  </si>
  <si>
    <t>783</t>
  </si>
  <si>
    <t>783626021R00</t>
  </si>
  <si>
    <t>783801812R00</t>
  </si>
  <si>
    <t>783812190R00</t>
  </si>
  <si>
    <t>783822920R00</t>
  </si>
  <si>
    <t>784</t>
  </si>
  <si>
    <t>784439900R00</t>
  </si>
  <si>
    <t>784401801R00</t>
  </si>
  <si>
    <t>784191101R00</t>
  </si>
  <si>
    <t>784195112R00</t>
  </si>
  <si>
    <t>95</t>
  </si>
  <si>
    <t>953942121R00</t>
  </si>
  <si>
    <t>999VD</t>
  </si>
  <si>
    <t>952901411R00</t>
  </si>
  <si>
    <t>999-01 ZSVD</t>
  </si>
  <si>
    <t>M21</t>
  </si>
  <si>
    <t>2100011VD</t>
  </si>
  <si>
    <t>2100036VD</t>
  </si>
  <si>
    <t>Zkrácený popis</t>
  </si>
  <si>
    <t>Stropy a stropní konstrukce (pro pozemní stavby)</t>
  </si>
  <si>
    <t>Podhledy SDK kazetový AMF Ecomin Planet, 600x600 mm</t>
  </si>
  <si>
    <t>Ukončení SDK podhledu - schodiště</t>
  </si>
  <si>
    <t>SDK předstěna na CD profily - zakrytí výklenků</t>
  </si>
  <si>
    <t>Úprava povrchů vnitřní</t>
  </si>
  <si>
    <t>Oprava vápen.omítek stěn do 10 % pl. - štukových</t>
  </si>
  <si>
    <t>Začištění omítek po demontáži dveří</t>
  </si>
  <si>
    <t>Konstrukce truhlářské</t>
  </si>
  <si>
    <t>Dveře vnitřní bílé barvy, 800-900/1970 mm</t>
  </si>
  <si>
    <t>Dveře vnitřní bílé barvy, dvoukřídlé 1450/1970 mm</t>
  </si>
  <si>
    <t>Dveře vnitřní bílé barvy, 2/3 prosklené, 600, 800/1970 mm</t>
  </si>
  <si>
    <t>Osazení dveří</t>
  </si>
  <si>
    <t>Příplatek za výplň DTD - 16 křídel</t>
  </si>
  <si>
    <t>Montáž kliky a štítku obyčejné bez vložek FAB</t>
  </si>
  <si>
    <t>Přemístění a manipulace křídel dveří do 100 m</t>
  </si>
  <si>
    <t>D+M dřevěné skříně z bílého lamina pro zakrytí el. rozvaděče</t>
  </si>
  <si>
    <t>Konstrukce doplňkové stavební (zámečnické)</t>
  </si>
  <si>
    <t>Vysklívání stěn - sklo ploché do 3 m2</t>
  </si>
  <si>
    <t>Demontáž stěn pro zasklení svařovaných</t>
  </si>
  <si>
    <t>Kontejner, suť bez příměsí, odvoz a likvidace, 3 t</t>
  </si>
  <si>
    <t>Obklady (keramické)</t>
  </si>
  <si>
    <t>Oprava obkladů soklu</t>
  </si>
  <si>
    <t>Nátěry</t>
  </si>
  <si>
    <t>Nátěr syntetický zárubní - 2x</t>
  </si>
  <si>
    <t>Nátěr syntetický truhl. výrobků 2x email, Johnson</t>
  </si>
  <si>
    <t>Odstranění nátěrů z omítek stěn, obroušením</t>
  </si>
  <si>
    <t>Hloubková penetrace omítek stěn, napuštění</t>
  </si>
  <si>
    <t>Údržba, nátěr syntetický omítek stěn 2x - Eternal</t>
  </si>
  <si>
    <t>Příplatek za designové pruhy</t>
  </si>
  <si>
    <t>Malby</t>
  </si>
  <si>
    <t>Příplatek za styk dvou barev</t>
  </si>
  <si>
    <t>Odstranění malby obroušením v místnosti H do 3,8 m</t>
  </si>
  <si>
    <t>Penetrace podkladu univerzální Primalex 1x</t>
  </si>
  <si>
    <t>Malba tekutá Primalex Standard, bílá, 2 x</t>
  </si>
  <si>
    <t>Různé dokončovací konstrukce a práce na pozemních stavbách</t>
  </si>
  <si>
    <t>Doplnění ochranných úhelníků na rohy stěn</t>
  </si>
  <si>
    <t>Vedlejší náklady</t>
  </si>
  <si>
    <t>Vyčištění chodby vč. zakrytí</t>
  </si>
  <si>
    <t>Zařízení staveniště</t>
  </si>
  <si>
    <t>Přesun hmot pro opravy a údržbu do výšky 25 m</t>
  </si>
  <si>
    <t>Elektromontáže</t>
  </si>
  <si>
    <t>Zednické přípomoce elektro</t>
  </si>
  <si>
    <t>Úprava rozvodu elektroinstalace ( osazení zářivkových svítidel - úprava rozvodů a přemístění do podhledu, spojkování napojení učeben)</t>
  </si>
  <si>
    <t>M.j.</t>
  </si>
  <si>
    <t>m2</t>
  </si>
  <si>
    <t>m</t>
  </si>
  <si>
    <t>soubor</t>
  </si>
  <si>
    <t>kus</t>
  </si>
  <si>
    <t>t</t>
  </si>
  <si>
    <t>%</t>
  </si>
  <si>
    <t>Množství</t>
  </si>
  <si>
    <t>Jednotková cena (Kč)</t>
  </si>
  <si>
    <t>Celkem:</t>
  </si>
  <si>
    <t>Náklady celkem (Kč)</t>
  </si>
  <si>
    <t>Stavební rozpočet - rekapitulace</t>
  </si>
  <si>
    <t>Název stavby:</t>
  </si>
  <si>
    <t>Druh stavby:</t>
  </si>
  <si>
    <t>Lokalita:</t>
  </si>
  <si>
    <t>Zpracoval:</t>
  </si>
  <si>
    <t>Malby, nátěry a SDK strop</t>
  </si>
  <si>
    <t>Rekonstrukce</t>
  </si>
  <si>
    <t>Chrudim</t>
  </si>
  <si>
    <t>Náklady (Kč) - dodávka</t>
  </si>
  <si>
    <t>Objednatel:</t>
  </si>
  <si>
    <t>Projektant:</t>
  </si>
  <si>
    <t>Zhotovitel:</t>
  </si>
  <si>
    <t>Zpracováno dne:</t>
  </si>
  <si>
    <t>Náklady (Kč) - Montáž</t>
  </si>
  <si>
    <t>Náklady (Kč) - celkem</t>
  </si>
  <si>
    <t>Celková hmotnost (t)</t>
  </si>
  <si>
    <t>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</si>
</sst>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110.7109375" style="0" customWidth="1"/>
    <col min="4" max="4" width="4.28125" style="0" customWidth="1"/>
    <col min="5" max="5" width="12.8515625" style="0" customWidth="1"/>
    <col min="6" max="7" width="20.7109375" style="0" customWidth="1"/>
    <col min="8" max="30" width="11.57421875" style="0" customWidth="1"/>
    <col min="31" max="32" width="12.140625" style="0" hidden="1" customWidth="1"/>
  </cols>
  <sheetData>
    <row r="1" spans="1:8" ht="12.75">
      <c r="A1" s="1" t="s">
        <v>0</v>
      </c>
      <c r="B1" s="1" t="s">
        <v>35</v>
      </c>
      <c r="C1" s="1" t="s">
        <v>74</v>
      </c>
      <c r="D1" s="1" t="s">
        <v>118</v>
      </c>
      <c r="E1" s="1" t="s">
        <v>125</v>
      </c>
      <c r="F1" s="1" t="s">
        <v>126</v>
      </c>
      <c r="G1" s="10" t="s">
        <v>128</v>
      </c>
      <c r="H1" s="12"/>
    </row>
    <row r="2" spans="1:7" ht="12.75">
      <c r="A2" s="2" t="s">
        <v>1</v>
      </c>
      <c r="B2" s="2" t="s">
        <v>36</v>
      </c>
      <c r="C2" s="2" t="s">
        <v>75</v>
      </c>
      <c r="D2" s="2" t="s">
        <v>1</v>
      </c>
      <c r="E2" s="5" t="s">
        <v>1</v>
      </c>
      <c r="F2" s="5" t="s">
        <v>1</v>
      </c>
      <c r="G2" s="5"/>
    </row>
    <row r="3" spans="1:32" ht="12.75">
      <c r="A3" s="3" t="s">
        <v>2</v>
      </c>
      <c r="B3" s="3" t="s">
        <v>37</v>
      </c>
      <c r="C3" s="3" t="s">
        <v>76</v>
      </c>
      <c r="D3" s="3" t="s">
        <v>119</v>
      </c>
      <c r="E3" s="6">
        <v>227</v>
      </c>
      <c r="F3" s="8"/>
      <c r="G3" s="8"/>
      <c r="AE3" s="14">
        <f>F3*0.36152688172043</f>
        <v>0</v>
      </c>
      <c r="AF3" s="14">
        <f>F3*(1-0.36152688172043)</f>
        <v>0</v>
      </c>
    </row>
    <row r="4" spans="1:32" ht="12.75">
      <c r="A4" s="3" t="s">
        <v>3</v>
      </c>
      <c r="B4" s="3" t="s">
        <v>38</v>
      </c>
      <c r="C4" s="3" t="s">
        <v>77</v>
      </c>
      <c r="D4" s="3" t="s">
        <v>120</v>
      </c>
      <c r="E4" s="6">
        <v>10</v>
      </c>
      <c r="F4" s="8"/>
      <c r="G4" s="8"/>
      <c r="AE4" s="14">
        <f>F4*1</f>
        <v>0</v>
      </c>
      <c r="AF4" s="14">
        <f>F4*(1-1)</f>
        <v>0</v>
      </c>
    </row>
    <row r="5" spans="1:32" ht="12.75">
      <c r="A5" s="3" t="s">
        <v>4</v>
      </c>
      <c r="B5" s="3" t="s">
        <v>37</v>
      </c>
      <c r="C5" s="3" t="s">
        <v>78</v>
      </c>
      <c r="D5" s="3" t="s">
        <v>119</v>
      </c>
      <c r="E5" s="6">
        <v>4</v>
      </c>
      <c r="F5" s="8"/>
      <c r="G5" s="8"/>
      <c r="AE5" s="14">
        <f>F5*0.361514476614699</f>
        <v>0</v>
      </c>
      <c r="AF5" s="14">
        <f>F5*(1-0.361514476614699)</f>
        <v>0</v>
      </c>
    </row>
    <row r="6" spans="1:7" ht="12.75">
      <c r="A6" s="4" t="s">
        <v>1</v>
      </c>
      <c r="B6" s="4" t="s">
        <v>39</v>
      </c>
      <c r="C6" s="4" t="s">
        <v>79</v>
      </c>
      <c r="D6" s="4" t="s">
        <v>1</v>
      </c>
      <c r="E6" s="7" t="s">
        <v>1</v>
      </c>
      <c r="F6" s="7" t="s">
        <v>1</v>
      </c>
      <c r="G6" s="7"/>
    </row>
    <row r="7" spans="1:32" ht="12.75">
      <c r="A7" s="3" t="s">
        <v>5</v>
      </c>
      <c r="B7" s="3" t="s">
        <v>40</v>
      </c>
      <c r="C7" s="3" t="s">
        <v>80</v>
      </c>
      <c r="D7" s="3" t="s">
        <v>119</v>
      </c>
      <c r="E7" s="6">
        <v>427.17</v>
      </c>
      <c r="F7" s="8"/>
      <c r="G7" s="8"/>
      <c r="AE7" s="14">
        <f>F7*0.0817741935483871</f>
        <v>0</v>
      </c>
      <c r="AF7" s="14">
        <f>F7*(1-0.0817741935483871)</f>
        <v>0</v>
      </c>
    </row>
    <row r="8" spans="1:32" ht="12.75">
      <c r="A8" s="3" t="s">
        <v>6</v>
      </c>
      <c r="B8" s="3" t="s">
        <v>41</v>
      </c>
      <c r="C8" s="3" t="s">
        <v>81</v>
      </c>
      <c r="D8" s="3" t="s">
        <v>121</v>
      </c>
      <c r="E8" s="6">
        <v>1</v>
      </c>
      <c r="F8" s="8"/>
      <c r="G8" s="8"/>
      <c r="AE8" s="14">
        <f>F8*1</f>
        <v>0</v>
      </c>
      <c r="AF8" s="14">
        <f>F8*(1-1)</f>
        <v>0</v>
      </c>
    </row>
    <row r="9" spans="1:7" ht="12.75">
      <c r="A9" s="4" t="s">
        <v>1</v>
      </c>
      <c r="B9" s="4" t="s">
        <v>42</v>
      </c>
      <c r="C9" s="4" t="s">
        <v>82</v>
      </c>
      <c r="D9" s="4" t="s">
        <v>1</v>
      </c>
      <c r="E9" s="7" t="s">
        <v>1</v>
      </c>
      <c r="F9" s="7" t="s">
        <v>1</v>
      </c>
      <c r="G9" s="7"/>
    </row>
    <row r="10" spans="1:32" ht="12.75">
      <c r="A10" s="3" t="s">
        <v>7</v>
      </c>
      <c r="B10" s="3" t="s">
        <v>43</v>
      </c>
      <c r="C10" s="3" t="s">
        <v>83</v>
      </c>
      <c r="D10" s="3" t="s">
        <v>122</v>
      </c>
      <c r="E10" s="6">
        <v>7</v>
      </c>
      <c r="F10" s="8"/>
      <c r="G10" s="8"/>
      <c r="AE10" s="14">
        <f>F10*0</f>
        <v>0</v>
      </c>
      <c r="AF10" s="14">
        <f>F10*(1-0)</f>
        <v>0</v>
      </c>
    </row>
    <row r="11" spans="1:32" ht="12.75">
      <c r="A11" s="3" t="s">
        <v>8</v>
      </c>
      <c r="B11" s="3" t="s">
        <v>44</v>
      </c>
      <c r="C11" s="3" t="s">
        <v>84</v>
      </c>
      <c r="D11" s="3" t="s">
        <v>122</v>
      </c>
      <c r="E11" s="6">
        <v>3</v>
      </c>
      <c r="F11" s="8"/>
      <c r="G11" s="8"/>
      <c r="AE11" s="14">
        <f>F11*0</f>
        <v>0</v>
      </c>
      <c r="AF11" s="14">
        <f>F11*(1-0)</f>
        <v>0</v>
      </c>
    </row>
    <row r="12" spans="1:32" ht="12.75">
      <c r="A12" s="3" t="s">
        <v>9</v>
      </c>
      <c r="B12" s="3" t="s">
        <v>45</v>
      </c>
      <c r="C12" s="3" t="s">
        <v>85</v>
      </c>
      <c r="D12" s="3" t="s">
        <v>122</v>
      </c>
      <c r="E12" s="6">
        <v>3</v>
      </c>
      <c r="F12" s="8"/>
      <c r="G12" s="8"/>
      <c r="AE12" s="14">
        <f>F12*0</f>
        <v>0</v>
      </c>
      <c r="AF12" s="14">
        <f>F12*(1-0)</f>
        <v>0</v>
      </c>
    </row>
    <row r="13" spans="1:32" ht="12.75">
      <c r="A13" s="3" t="s">
        <v>10</v>
      </c>
      <c r="B13" s="3" t="s">
        <v>46</v>
      </c>
      <c r="C13" s="3" t="s">
        <v>86</v>
      </c>
      <c r="D13" s="3" t="s">
        <v>122</v>
      </c>
      <c r="E13" s="6">
        <v>13</v>
      </c>
      <c r="F13" s="8"/>
      <c r="G13" s="8"/>
      <c r="AE13" s="14">
        <f>F13*0</f>
        <v>0</v>
      </c>
      <c r="AF13" s="14">
        <f>F13*(1-0)</f>
        <v>0</v>
      </c>
    </row>
    <row r="14" spans="1:32" ht="12.75">
      <c r="A14" s="3" t="s">
        <v>11</v>
      </c>
      <c r="B14" s="3" t="s">
        <v>47</v>
      </c>
      <c r="C14" s="3" t="s">
        <v>87</v>
      </c>
      <c r="D14" s="3" t="s">
        <v>122</v>
      </c>
      <c r="E14" s="6">
        <v>16</v>
      </c>
      <c r="F14" s="8"/>
      <c r="G14" s="8"/>
      <c r="AE14" s="14">
        <f>F14*0</f>
        <v>0</v>
      </c>
      <c r="AF14" s="14">
        <f>F14*(1-0)</f>
        <v>0</v>
      </c>
    </row>
    <row r="15" spans="1:32" ht="12.75">
      <c r="A15" s="3" t="s">
        <v>12</v>
      </c>
      <c r="B15" s="3" t="s">
        <v>48</v>
      </c>
      <c r="C15" s="3" t="s">
        <v>88</v>
      </c>
      <c r="D15" s="3" t="s">
        <v>122</v>
      </c>
      <c r="E15" s="6">
        <v>17</v>
      </c>
      <c r="F15" s="8"/>
      <c r="G15" s="8"/>
      <c r="AE15" s="14">
        <f>F15*0.393886462882096</f>
        <v>0</v>
      </c>
      <c r="AF15" s="14">
        <f>F15*(1-0.393886462882096)</f>
        <v>0</v>
      </c>
    </row>
    <row r="16" spans="1:32" ht="12.75">
      <c r="A16" s="3" t="s">
        <v>13</v>
      </c>
      <c r="B16" s="3" t="s">
        <v>49</v>
      </c>
      <c r="C16" s="3" t="s">
        <v>89</v>
      </c>
      <c r="D16" s="3" t="s">
        <v>122</v>
      </c>
      <c r="E16" s="6">
        <v>16</v>
      </c>
      <c r="F16" s="8"/>
      <c r="G16" s="8"/>
      <c r="AE16" s="14">
        <f>F16*0</f>
        <v>0</v>
      </c>
      <c r="AF16" s="14">
        <f>F16*(1-0)</f>
        <v>0</v>
      </c>
    </row>
    <row r="17" spans="1:32" ht="12.75">
      <c r="A17" s="3" t="s">
        <v>14</v>
      </c>
      <c r="B17" s="3" t="s">
        <v>49</v>
      </c>
      <c r="C17" s="3" t="s">
        <v>90</v>
      </c>
      <c r="D17" s="3" t="s">
        <v>122</v>
      </c>
      <c r="E17" s="6">
        <v>1</v>
      </c>
      <c r="F17" s="8"/>
      <c r="G17" s="8"/>
      <c r="AE17" s="14">
        <f>F17*0</f>
        <v>0</v>
      </c>
      <c r="AF17" s="14">
        <f>F17*(1-0)</f>
        <v>0</v>
      </c>
    </row>
    <row r="18" spans="1:7" ht="12.75">
      <c r="A18" s="4" t="s">
        <v>1</v>
      </c>
      <c r="B18" s="4" t="s">
        <v>50</v>
      </c>
      <c r="C18" s="4" t="s">
        <v>91</v>
      </c>
      <c r="D18" s="4" t="s">
        <v>1</v>
      </c>
      <c r="E18" s="7" t="s">
        <v>1</v>
      </c>
      <c r="F18" s="7" t="s">
        <v>1</v>
      </c>
      <c r="G18" s="7"/>
    </row>
    <row r="19" spans="1:32" ht="12.75">
      <c r="A19" s="3" t="s">
        <v>15</v>
      </c>
      <c r="B19" s="3" t="s">
        <v>51</v>
      </c>
      <c r="C19" s="3" t="s">
        <v>92</v>
      </c>
      <c r="D19" s="3" t="s">
        <v>119</v>
      </c>
      <c r="E19" s="6">
        <v>9.78</v>
      </c>
      <c r="F19" s="8"/>
      <c r="G19" s="8"/>
      <c r="AE19" s="14">
        <f>F19*0</f>
        <v>0</v>
      </c>
      <c r="AF19" s="14">
        <f>F19*(1-0)</f>
        <v>0</v>
      </c>
    </row>
    <row r="20" spans="1:32" ht="12.75">
      <c r="A20" s="3" t="s">
        <v>16</v>
      </c>
      <c r="B20" s="3" t="s">
        <v>52</v>
      </c>
      <c r="C20" s="3" t="s">
        <v>93</v>
      </c>
      <c r="D20" s="3" t="s">
        <v>119</v>
      </c>
      <c r="E20" s="6">
        <v>9.78</v>
      </c>
      <c r="F20" s="8"/>
      <c r="G20" s="8"/>
      <c r="AE20" s="14">
        <f>F20*0</f>
        <v>0</v>
      </c>
      <c r="AF20" s="14">
        <f>F20*(1-0)</f>
        <v>0</v>
      </c>
    </row>
    <row r="21" spans="1:32" ht="12.75">
      <c r="A21" s="3" t="s">
        <v>17</v>
      </c>
      <c r="B21" s="3" t="s">
        <v>53</v>
      </c>
      <c r="C21" s="3" t="s">
        <v>94</v>
      </c>
      <c r="D21" s="3" t="s">
        <v>123</v>
      </c>
      <c r="E21" s="6">
        <v>0.46</v>
      </c>
      <c r="F21" s="8"/>
      <c r="G21" s="8"/>
      <c r="AE21" s="14">
        <f>F21*0</f>
        <v>0</v>
      </c>
      <c r="AF21" s="14">
        <f>F21*(1-0)</f>
        <v>0</v>
      </c>
    </row>
    <row r="22" spans="1:7" ht="12.75">
      <c r="A22" s="4" t="s">
        <v>1</v>
      </c>
      <c r="B22" s="4" t="s">
        <v>54</v>
      </c>
      <c r="C22" s="4" t="s">
        <v>95</v>
      </c>
      <c r="D22" s="4" t="s">
        <v>1</v>
      </c>
      <c r="E22" s="7" t="s">
        <v>1</v>
      </c>
      <c r="F22" s="7" t="s">
        <v>1</v>
      </c>
      <c r="G22" s="7"/>
    </row>
    <row r="23" spans="1:32" ht="12.75">
      <c r="A23" s="3" t="s">
        <v>18</v>
      </c>
      <c r="B23" s="3" t="s">
        <v>55</v>
      </c>
      <c r="C23" s="3" t="s">
        <v>96</v>
      </c>
      <c r="D23" s="3" t="s">
        <v>121</v>
      </c>
      <c r="E23" s="6">
        <v>1</v>
      </c>
      <c r="F23" s="8"/>
      <c r="G23" s="8"/>
      <c r="AE23" s="14">
        <f>F23*1</f>
        <v>0</v>
      </c>
      <c r="AF23" s="14">
        <f>F23*(1-1)</f>
        <v>0</v>
      </c>
    </row>
    <row r="24" spans="1:7" ht="12.75">
      <c r="A24" s="4" t="s">
        <v>1</v>
      </c>
      <c r="B24" s="4" t="s">
        <v>56</v>
      </c>
      <c r="C24" s="4" t="s">
        <v>97</v>
      </c>
      <c r="D24" s="4" t="s">
        <v>1</v>
      </c>
      <c r="E24" s="7" t="s">
        <v>1</v>
      </c>
      <c r="F24" s="7" t="s">
        <v>1</v>
      </c>
      <c r="G24" s="7"/>
    </row>
    <row r="25" spans="1:32" ht="12.75">
      <c r="A25" s="3" t="s">
        <v>19</v>
      </c>
      <c r="B25" s="3" t="s">
        <v>49</v>
      </c>
      <c r="C25" s="3" t="s">
        <v>98</v>
      </c>
      <c r="D25" s="3" t="s">
        <v>122</v>
      </c>
      <c r="E25" s="6">
        <v>20</v>
      </c>
      <c r="F25" s="8"/>
      <c r="G25" s="8"/>
      <c r="AE25" s="14">
        <f>F25*0</f>
        <v>0</v>
      </c>
      <c r="AF25" s="14">
        <f>F25*(1-0)</f>
        <v>0</v>
      </c>
    </row>
    <row r="26" spans="1:32" ht="12.75">
      <c r="A26" s="3" t="s">
        <v>20</v>
      </c>
      <c r="B26" s="3" t="s">
        <v>57</v>
      </c>
      <c r="C26" s="3" t="s">
        <v>99</v>
      </c>
      <c r="D26" s="3" t="s">
        <v>119</v>
      </c>
      <c r="E26" s="6">
        <v>78.03</v>
      </c>
      <c r="F26" s="8"/>
      <c r="G26" s="8"/>
      <c r="AE26" s="14">
        <f>F26*0.336111111111111</f>
        <v>0</v>
      </c>
      <c r="AF26" s="14">
        <f>F26*(1-0.336111111111111)</f>
        <v>0</v>
      </c>
    </row>
    <row r="27" spans="1:32" ht="12.75">
      <c r="A27" s="3" t="s">
        <v>21</v>
      </c>
      <c r="B27" s="3" t="s">
        <v>58</v>
      </c>
      <c r="C27" s="3" t="s">
        <v>100</v>
      </c>
      <c r="D27" s="3" t="s">
        <v>119</v>
      </c>
      <c r="E27" s="6">
        <v>293.19</v>
      </c>
      <c r="F27" s="8"/>
      <c r="G27" s="8"/>
      <c r="AE27" s="14">
        <f>F27*0.086</f>
        <v>0</v>
      </c>
      <c r="AF27" s="14">
        <f>F27*(1-0.086)</f>
        <v>0</v>
      </c>
    </row>
    <row r="28" spans="1:32" ht="12.75">
      <c r="A28" s="3" t="s">
        <v>22</v>
      </c>
      <c r="B28" s="3" t="s">
        <v>59</v>
      </c>
      <c r="C28" s="3" t="s">
        <v>101</v>
      </c>
      <c r="D28" s="3" t="s">
        <v>119</v>
      </c>
      <c r="E28" s="6">
        <v>293.19</v>
      </c>
      <c r="F28" s="8"/>
      <c r="G28" s="8"/>
      <c r="AE28" s="14">
        <f>F28*0.510384615384615</f>
        <v>0</v>
      </c>
      <c r="AF28" s="14">
        <f>F28*(1-0.510384615384615)</f>
        <v>0</v>
      </c>
    </row>
    <row r="29" spans="1:32" ht="12.75">
      <c r="A29" s="3" t="s">
        <v>23</v>
      </c>
      <c r="B29" s="3" t="s">
        <v>60</v>
      </c>
      <c r="C29" s="3" t="s">
        <v>102</v>
      </c>
      <c r="D29" s="3" t="s">
        <v>119</v>
      </c>
      <c r="E29" s="6">
        <v>293.19</v>
      </c>
      <c r="F29" s="8"/>
      <c r="G29" s="8"/>
      <c r="AE29" s="14">
        <f>F29*0.320965517241379</f>
        <v>0</v>
      </c>
      <c r="AF29" s="14">
        <f>F29*(1-0.320965517241379)</f>
        <v>0</v>
      </c>
    </row>
    <row r="30" spans="1:32" ht="12.75">
      <c r="A30" s="3" t="s">
        <v>24</v>
      </c>
      <c r="B30" s="3" t="s">
        <v>49</v>
      </c>
      <c r="C30" s="3" t="s">
        <v>103</v>
      </c>
      <c r="D30" s="3" t="s">
        <v>122</v>
      </c>
      <c r="E30" s="6">
        <v>8</v>
      </c>
      <c r="F30" s="8"/>
      <c r="G30" s="8"/>
      <c r="AE30" s="14">
        <f>F30*0</f>
        <v>0</v>
      </c>
      <c r="AF30" s="14">
        <f>F30*(1-0)</f>
        <v>0</v>
      </c>
    </row>
    <row r="31" spans="1:7" ht="12.75">
      <c r="A31" s="4" t="s">
        <v>1</v>
      </c>
      <c r="B31" s="4" t="s">
        <v>61</v>
      </c>
      <c r="C31" s="4" t="s">
        <v>104</v>
      </c>
      <c r="D31" s="4" t="s">
        <v>1</v>
      </c>
      <c r="E31" s="7" t="s">
        <v>1</v>
      </c>
      <c r="F31" s="7" t="s">
        <v>1</v>
      </c>
      <c r="G31" s="7"/>
    </row>
    <row r="32" spans="1:32" ht="12.75">
      <c r="A32" s="3" t="s">
        <v>25</v>
      </c>
      <c r="B32" s="3" t="s">
        <v>62</v>
      </c>
      <c r="C32" s="3" t="s">
        <v>105</v>
      </c>
      <c r="D32" s="3" t="s">
        <v>120</v>
      </c>
      <c r="E32" s="6">
        <v>111.48</v>
      </c>
      <c r="F32" s="8"/>
      <c r="G32" s="8"/>
      <c r="AE32" s="14">
        <f>F32*0.71</f>
        <v>0</v>
      </c>
      <c r="AF32" s="14">
        <f>F32*(1-0.71)</f>
        <v>0</v>
      </c>
    </row>
    <row r="33" spans="1:32" ht="12.75">
      <c r="A33" s="3" t="s">
        <v>26</v>
      </c>
      <c r="B33" s="3" t="s">
        <v>63</v>
      </c>
      <c r="C33" s="3" t="s">
        <v>106</v>
      </c>
      <c r="D33" s="3" t="s">
        <v>119</v>
      </c>
      <c r="E33" s="6">
        <v>172.11</v>
      </c>
      <c r="F33" s="8"/>
      <c r="G33" s="8"/>
      <c r="AE33" s="14">
        <f>F33*0.0125</f>
        <v>0</v>
      </c>
      <c r="AF33" s="14">
        <f>F33*(1-0.0125)</f>
        <v>0</v>
      </c>
    </row>
    <row r="34" spans="1:32" ht="12.75">
      <c r="A34" s="3" t="s">
        <v>27</v>
      </c>
      <c r="B34" s="3" t="s">
        <v>64</v>
      </c>
      <c r="C34" s="3" t="s">
        <v>107</v>
      </c>
      <c r="D34" s="3" t="s">
        <v>119</v>
      </c>
      <c r="E34" s="6">
        <v>172.11</v>
      </c>
      <c r="F34" s="8"/>
      <c r="G34" s="8"/>
      <c r="AE34" s="14">
        <f>F34*0.213333333333333</f>
        <v>0</v>
      </c>
      <c r="AF34" s="14">
        <f>F34*(1-0.213333333333333)</f>
        <v>0</v>
      </c>
    </row>
    <row r="35" spans="1:32" ht="12.75">
      <c r="A35" s="3" t="s">
        <v>28</v>
      </c>
      <c r="B35" s="3" t="s">
        <v>65</v>
      </c>
      <c r="C35" s="3" t="s">
        <v>108</v>
      </c>
      <c r="D35" s="3" t="s">
        <v>119</v>
      </c>
      <c r="E35" s="6">
        <v>172.11</v>
      </c>
      <c r="F35" s="8"/>
      <c r="G35" s="8"/>
      <c r="AE35" s="14">
        <f>F35*0.073448275862069</f>
        <v>0</v>
      </c>
      <c r="AF35" s="14">
        <f>F35*(1-0.073448275862069)</f>
        <v>0</v>
      </c>
    </row>
    <row r="36" spans="1:7" ht="12.75">
      <c r="A36" s="4" t="s">
        <v>1</v>
      </c>
      <c r="B36" s="4" t="s">
        <v>66</v>
      </c>
      <c r="C36" s="4" t="s">
        <v>109</v>
      </c>
      <c r="D36" s="4" t="s">
        <v>1</v>
      </c>
      <c r="E36" s="7" t="s">
        <v>1</v>
      </c>
      <c r="F36" s="7" t="s">
        <v>1</v>
      </c>
      <c r="G36" s="7"/>
    </row>
    <row r="37" spans="1:32" ht="12.75">
      <c r="A37" s="3" t="s">
        <v>29</v>
      </c>
      <c r="B37" s="3" t="s">
        <v>67</v>
      </c>
      <c r="C37" s="3" t="s">
        <v>110</v>
      </c>
      <c r="D37" s="3" t="s">
        <v>122</v>
      </c>
      <c r="E37" s="6">
        <v>9</v>
      </c>
      <c r="F37" s="8"/>
      <c r="G37" s="8"/>
      <c r="AE37" s="14">
        <f>F37*0.0677142857142857</f>
        <v>0</v>
      </c>
      <c r="AF37" s="14">
        <f>F37*(1-0.0677142857142857)</f>
        <v>0</v>
      </c>
    </row>
    <row r="38" spans="1:7" ht="12.75">
      <c r="A38" s="4" t="s">
        <v>1</v>
      </c>
      <c r="B38" s="4" t="s">
        <v>68</v>
      </c>
      <c r="C38" s="4" t="s">
        <v>111</v>
      </c>
      <c r="D38" s="4" t="s">
        <v>1</v>
      </c>
      <c r="E38" s="7" t="s">
        <v>1</v>
      </c>
      <c r="F38" s="7" t="s">
        <v>1</v>
      </c>
      <c r="G38" s="7"/>
    </row>
    <row r="39" spans="1:32" ht="12.75">
      <c r="A39" s="3" t="s">
        <v>30</v>
      </c>
      <c r="B39" s="3" t="s">
        <v>69</v>
      </c>
      <c r="C39" s="3" t="s">
        <v>112</v>
      </c>
      <c r="D39" s="3" t="s">
        <v>119</v>
      </c>
      <c r="E39" s="6">
        <v>194.7</v>
      </c>
      <c r="F39" s="8"/>
      <c r="G39" s="8"/>
      <c r="AE39" s="14">
        <f>F39*0.0025</f>
        <v>0</v>
      </c>
      <c r="AF39" s="14">
        <f>F39*(1-0.0025)</f>
        <v>0</v>
      </c>
    </row>
    <row r="40" spans="1:32" ht="12.75">
      <c r="A40" s="3" t="s">
        <v>31</v>
      </c>
      <c r="B40" s="3" t="s">
        <v>70</v>
      </c>
      <c r="C40" s="3" t="s">
        <v>113</v>
      </c>
      <c r="D40" s="3" t="s">
        <v>124</v>
      </c>
      <c r="E40" s="6">
        <v>2</v>
      </c>
      <c r="F40" s="8"/>
      <c r="G40" s="8"/>
      <c r="AE40" s="14">
        <f>F40*1</f>
        <v>0</v>
      </c>
      <c r="AF40" s="14">
        <f>F40*(1-1)</f>
        <v>0</v>
      </c>
    </row>
    <row r="41" spans="1:32" ht="12.75">
      <c r="A41" s="3" t="s">
        <v>32</v>
      </c>
      <c r="B41" s="3" t="s">
        <v>70</v>
      </c>
      <c r="C41" s="3" t="s">
        <v>114</v>
      </c>
      <c r="D41" s="3" t="s">
        <v>124</v>
      </c>
      <c r="E41" s="6">
        <v>2</v>
      </c>
      <c r="F41" s="8"/>
      <c r="G41" s="8"/>
      <c r="AE41" s="14">
        <f>F41*1</f>
        <v>0</v>
      </c>
      <c r="AF41" s="14">
        <f>F41*(1-1)</f>
        <v>0</v>
      </c>
    </row>
    <row r="42" spans="1:7" ht="12.75">
      <c r="A42" s="4" t="s">
        <v>1</v>
      </c>
      <c r="B42" s="4" t="s">
        <v>71</v>
      </c>
      <c r="C42" s="4" t="s">
        <v>115</v>
      </c>
      <c r="D42" s="4" t="s">
        <v>1</v>
      </c>
      <c r="E42" s="7" t="s">
        <v>1</v>
      </c>
      <c r="F42" s="7" t="s">
        <v>1</v>
      </c>
      <c r="G42" s="13">
        <f>SUM(G43:G44)</f>
        <v>0</v>
      </c>
    </row>
    <row r="43" spans="1:32" ht="12.75">
      <c r="A43" s="3" t="s">
        <v>33</v>
      </c>
      <c r="B43" s="3" t="s">
        <v>72</v>
      </c>
      <c r="C43" s="3" t="s">
        <v>116</v>
      </c>
      <c r="D43" s="3" t="s">
        <v>121</v>
      </c>
      <c r="E43" s="6">
        <v>1</v>
      </c>
      <c r="F43" s="8"/>
      <c r="G43" s="8"/>
      <c r="AE43" s="14">
        <f>F43*0.478</f>
        <v>0</v>
      </c>
      <c r="AF43" s="14">
        <f>F43*(1-0.478)</f>
        <v>0</v>
      </c>
    </row>
    <row r="44" spans="1:32" ht="12.75">
      <c r="A44" s="3" t="s">
        <v>34</v>
      </c>
      <c r="B44" s="3" t="s">
        <v>73</v>
      </c>
      <c r="C44" s="3" t="s">
        <v>117</v>
      </c>
      <c r="D44" s="3" t="s">
        <v>121</v>
      </c>
      <c r="E44" s="6">
        <v>1</v>
      </c>
      <c r="F44" s="8"/>
      <c r="G44" s="8"/>
      <c r="AE44" s="14">
        <f>F44*0.480407715226596</f>
        <v>0</v>
      </c>
      <c r="AF44" s="14">
        <f>F44*(1-0.480407715226596)</f>
        <v>0</v>
      </c>
    </row>
    <row r="46" spans="6:7" ht="12.75">
      <c r="F46" s="9" t="s">
        <v>127</v>
      </c>
      <c r="G46" s="11"/>
    </row>
  </sheetData>
  <sheetProtection/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22.140625" style="0" customWidth="1"/>
    <col min="4" max="4" width="21.00390625" style="0" customWidth="1"/>
    <col min="5" max="5" width="20.8515625" style="0" customWidth="1"/>
    <col min="6" max="6" width="19.7109375" style="0" customWidth="1"/>
    <col min="7" max="8" width="12.140625" style="0" hidden="1" customWidth="1"/>
  </cols>
  <sheetData>
    <row r="1" spans="1:6" ht="21.75" customHeight="1">
      <c r="A1" s="25" t="s">
        <v>129</v>
      </c>
      <c r="B1" s="26"/>
      <c r="C1" s="26"/>
      <c r="D1" s="26"/>
      <c r="E1" s="26"/>
      <c r="F1" s="26"/>
    </row>
    <row r="2" spans="1:7" ht="12.75">
      <c r="A2" s="27" t="s">
        <v>130</v>
      </c>
      <c r="B2" s="29" t="s">
        <v>134</v>
      </c>
      <c r="C2" s="30"/>
      <c r="D2" s="32" t="s">
        <v>138</v>
      </c>
      <c r="E2" s="32"/>
      <c r="F2" s="34"/>
      <c r="G2" s="12"/>
    </row>
    <row r="3" spans="1:7" ht="12.75">
      <c r="A3" s="28"/>
      <c r="B3" s="31"/>
      <c r="C3" s="31"/>
      <c r="D3" s="33"/>
      <c r="E3" s="33"/>
      <c r="F3" s="35"/>
      <c r="G3" s="12"/>
    </row>
    <row r="4" spans="1:7" ht="12.75">
      <c r="A4" s="36" t="s">
        <v>131</v>
      </c>
      <c r="B4" s="37" t="s">
        <v>135</v>
      </c>
      <c r="C4" s="33"/>
      <c r="D4" s="37" t="s">
        <v>139</v>
      </c>
      <c r="E4" s="37"/>
      <c r="F4" s="35"/>
      <c r="G4" s="12"/>
    </row>
    <row r="5" spans="1:7" ht="12.75">
      <c r="A5" s="28"/>
      <c r="B5" s="33"/>
      <c r="C5" s="33"/>
      <c r="D5" s="33"/>
      <c r="E5" s="33"/>
      <c r="F5" s="35"/>
      <c r="G5" s="12"/>
    </row>
    <row r="6" spans="1:7" ht="12.75">
      <c r="A6" s="36" t="s">
        <v>132</v>
      </c>
      <c r="B6" s="37" t="s">
        <v>136</v>
      </c>
      <c r="C6" s="33"/>
      <c r="D6" s="37" t="s">
        <v>140</v>
      </c>
      <c r="E6" s="37"/>
      <c r="F6" s="35"/>
      <c r="G6" s="12"/>
    </row>
    <row r="7" spans="1:7" ht="12.75">
      <c r="A7" s="28"/>
      <c r="B7" s="33"/>
      <c r="C7" s="33"/>
      <c r="D7" s="33"/>
      <c r="E7" s="33"/>
      <c r="F7" s="35"/>
      <c r="G7" s="12"/>
    </row>
    <row r="8" spans="1:7" ht="12.75">
      <c r="A8" s="36" t="s">
        <v>133</v>
      </c>
      <c r="B8" s="37"/>
      <c r="C8" s="33"/>
      <c r="D8" s="40" t="s">
        <v>141</v>
      </c>
      <c r="E8" s="33"/>
      <c r="F8" s="35"/>
      <c r="G8" s="12"/>
    </row>
    <row r="9" spans="1:7" ht="12.75">
      <c r="A9" s="38"/>
      <c r="B9" s="39"/>
      <c r="C9" s="39"/>
      <c r="D9" s="39"/>
      <c r="E9" s="39"/>
      <c r="F9" s="41"/>
      <c r="G9" s="12"/>
    </row>
    <row r="10" spans="1:7" ht="12.75">
      <c r="A10" s="10" t="s">
        <v>35</v>
      </c>
      <c r="B10" s="17" t="s">
        <v>74</v>
      </c>
      <c r="C10" s="18" t="s">
        <v>137</v>
      </c>
      <c r="D10" s="18" t="s">
        <v>142</v>
      </c>
      <c r="E10" s="18" t="s">
        <v>143</v>
      </c>
      <c r="F10" s="20" t="s">
        <v>144</v>
      </c>
      <c r="G10" s="23"/>
    </row>
    <row r="11" spans="1:8" ht="12.75">
      <c r="A11" s="15" t="s">
        <v>36</v>
      </c>
      <c r="B11" s="15" t="s">
        <v>75</v>
      </c>
      <c r="C11" s="19"/>
      <c r="D11" s="19"/>
      <c r="E11" s="21">
        <f aca="true" t="shared" si="0" ref="E11:E20">C11+D11</f>
        <v>0</v>
      </c>
      <c r="F11" s="21">
        <v>2.85285</v>
      </c>
      <c r="G11" s="22" t="s">
        <v>145</v>
      </c>
      <c r="H11" s="22">
        <f aca="true" t="shared" si="1" ref="H11:H20">IF(G11="T",0,E11)</f>
        <v>0</v>
      </c>
    </row>
    <row r="12" spans="1:8" ht="12.75">
      <c r="A12" s="16" t="s">
        <v>39</v>
      </c>
      <c r="B12" s="16" t="s">
        <v>79</v>
      </c>
      <c r="E12" s="22">
        <f t="shared" si="0"/>
        <v>0</v>
      </c>
      <c r="F12" s="22">
        <v>2.47331</v>
      </c>
      <c r="G12" s="22" t="s">
        <v>145</v>
      </c>
      <c r="H12" s="22">
        <f t="shared" si="1"/>
        <v>0</v>
      </c>
    </row>
    <row r="13" spans="1:8" ht="12.75">
      <c r="A13" s="16" t="s">
        <v>42</v>
      </c>
      <c r="B13" s="16" t="s">
        <v>82</v>
      </c>
      <c r="E13" s="22">
        <f t="shared" si="0"/>
        <v>0</v>
      </c>
      <c r="F13" s="22">
        <v>0</v>
      </c>
      <c r="G13" s="22" t="s">
        <v>145</v>
      </c>
      <c r="H13" s="22">
        <f t="shared" si="1"/>
        <v>0</v>
      </c>
    </row>
    <row r="14" spans="1:8" ht="12.75">
      <c r="A14" s="16" t="s">
        <v>50</v>
      </c>
      <c r="B14" s="16" t="s">
        <v>91</v>
      </c>
      <c r="E14" s="22">
        <f t="shared" si="0"/>
        <v>0</v>
      </c>
      <c r="F14" s="22">
        <v>0.45966</v>
      </c>
      <c r="G14" s="22" t="s">
        <v>145</v>
      </c>
      <c r="H14" s="22">
        <f t="shared" si="1"/>
        <v>0</v>
      </c>
    </row>
    <row r="15" spans="1:8" ht="12.75">
      <c r="A15" s="16" t="s">
        <v>54</v>
      </c>
      <c r="B15" s="16" t="s">
        <v>95</v>
      </c>
      <c r="E15" s="22">
        <f t="shared" si="0"/>
        <v>0</v>
      </c>
      <c r="F15" s="22">
        <v>0</v>
      </c>
      <c r="G15" s="22" t="s">
        <v>145</v>
      </c>
      <c r="H15" s="22">
        <f t="shared" si="1"/>
        <v>0</v>
      </c>
    </row>
    <row r="16" spans="1:8" ht="12.75">
      <c r="A16" s="16" t="s">
        <v>56</v>
      </c>
      <c r="B16" s="16" t="s">
        <v>97</v>
      </c>
      <c r="E16" s="22">
        <f t="shared" si="0"/>
        <v>0</v>
      </c>
      <c r="F16" s="22">
        <v>0.18859</v>
      </c>
      <c r="G16" s="22" t="s">
        <v>145</v>
      </c>
      <c r="H16" s="22">
        <f t="shared" si="1"/>
        <v>0</v>
      </c>
    </row>
    <row r="17" spans="1:8" ht="12.75">
      <c r="A17" s="16" t="s">
        <v>61</v>
      </c>
      <c r="B17" s="16" t="s">
        <v>104</v>
      </c>
      <c r="E17" s="22">
        <f t="shared" si="0"/>
        <v>0</v>
      </c>
      <c r="F17" s="22">
        <v>0.03949</v>
      </c>
      <c r="G17" s="22" t="s">
        <v>145</v>
      </c>
      <c r="H17" s="22">
        <f t="shared" si="1"/>
        <v>0</v>
      </c>
    </row>
    <row r="18" spans="1:8" ht="12.75">
      <c r="A18" s="16" t="s">
        <v>66</v>
      </c>
      <c r="B18" s="16" t="s">
        <v>109</v>
      </c>
      <c r="E18" s="22">
        <f t="shared" si="0"/>
        <v>0</v>
      </c>
      <c r="F18" s="22">
        <v>0.04212</v>
      </c>
      <c r="G18" s="22" t="s">
        <v>145</v>
      </c>
      <c r="H18" s="22">
        <f t="shared" si="1"/>
        <v>0</v>
      </c>
    </row>
    <row r="19" spans="1:8" ht="12.75">
      <c r="A19" s="16" t="s">
        <v>68</v>
      </c>
      <c r="B19" s="16" t="s">
        <v>111</v>
      </c>
      <c r="E19" s="22">
        <f t="shared" si="0"/>
        <v>0</v>
      </c>
      <c r="F19" s="22">
        <v>0</v>
      </c>
      <c r="G19" s="22" t="s">
        <v>145</v>
      </c>
      <c r="H19" s="22">
        <f t="shared" si="1"/>
        <v>0</v>
      </c>
    </row>
    <row r="20" spans="1:8" ht="12.75">
      <c r="A20" s="16" t="s">
        <v>71</v>
      </c>
      <c r="B20" s="16" t="s">
        <v>115</v>
      </c>
      <c r="E20" s="22">
        <f t="shared" si="0"/>
        <v>0</v>
      </c>
      <c r="F20" s="22">
        <v>0</v>
      </c>
      <c r="G20" s="22" t="s">
        <v>145</v>
      </c>
      <c r="H20" s="22">
        <f t="shared" si="1"/>
        <v>0</v>
      </c>
    </row>
    <row r="22" spans="4:5" ht="12.75">
      <c r="D22" s="9" t="s">
        <v>127</v>
      </c>
      <c r="E22" s="24">
        <f>SUM(H11:H20)</f>
        <v>0</v>
      </c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modified xsi:type="dcterms:W3CDTF">2014-02-19T16:27:04Z</dcterms:modified>
  <cp:category/>
  <cp:version/>
  <cp:contentType/>
  <cp:contentStatus/>
</cp:coreProperties>
</file>